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831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8" i="1" l="1"/>
  <c r="C37" i="1"/>
  <c r="C36" i="1"/>
  <c r="C35" i="1"/>
  <c r="E32" i="1"/>
  <c r="E31" i="1"/>
  <c r="E30" i="1"/>
  <c r="E29" i="1"/>
  <c r="D32" i="1"/>
  <c r="D33" i="1"/>
  <c r="D31" i="1"/>
  <c r="D30" i="1"/>
  <c r="D29" i="1"/>
  <c r="C31" i="1"/>
  <c r="C33" i="1"/>
  <c r="C32" i="1"/>
  <c r="C30" i="1"/>
  <c r="C29" i="1"/>
  <c r="F26" i="1"/>
  <c r="F25" i="1"/>
  <c r="F24" i="1"/>
  <c r="E26" i="1"/>
  <c r="E25" i="1"/>
  <c r="E24" i="1"/>
  <c r="D26" i="1"/>
  <c r="D25" i="1"/>
  <c r="D24" i="1"/>
  <c r="C26" i="1"/>
  <c r="C25" i="1"/>
  <c r="C24" i="1"/>
  <c r="G21" i="1"/>
  <c r="D21" i="1"/>
  <c r="E21" i="1"/>
  <c r="F21" i="1"/>
  <c r="C21" i="1"/>
  <c r="G18" i="1"/>
  <c r="G17" i="1"/>
  <c r="G16" i="1"/>
  <c r="D16" i="1"/>
  <c r="E16" i="1"/>
  <c r="F16" i="1"/>
  <c r="D17" i="1"/>
  <c r="E17" i="1"/>
  <c r="F17" i="1"/>
  <c r="D18" i="1"/>
  <c r="E18" i="1"/>
  <c r="F18" i="1"/>
  <c r="C18" i="1"/>
  <c r="C17" i="1"/>
  <c r="C16" i="1"/>
</calcChain>
</file>

<file path=xl/sharedStrings.xml><?xml version="1.0" encoding="utf-8"?>
<sst xmlns="http://schemas.openxmlformats.org/spreadsheetml/2006/main" count="41" uniqueCount="32">
  <si>
    <t>1匹目</t>
    <rPh sb="1" eb="2">
      <t>ヒキ</t>
    </rPh>
    <rPh sb="2" eb="3">
      <t>メ</t>
    </rPh>
    <phoneticPr fontId="1"/>
  </si>
  <si>
    <t>2匹目</t>
    <rPh sb="1" eb="2">
      <t>ヒキ</t>
    </rPh>
    <rPh sb="2" eb="3">
      <t>メ</t>
    </rPh>
    <phoneticPr fontId="1"/>
  </si>
  <si>
    <t>3匹目</t>
    <rPh sb="1" eb="2">
      <t>ヒキ</t>
    </rPh>
    <rPh sb="2" eb="3">
      <t>メ</t>
    </rPh>
    <phoneticPr fontId="1"/>
  </si>
  <si>
    <t>4匹目</t>
    <rPh sb="1" eb="2">
      <t>ヒキ</t>
    </rPh>
    <rPh sb="2" eb="3">
      <t>メ</t>
    </rPh>
    <phoneticPr fontId="1"/>
  </si>
  <si>
    <t>5匹目</t>
    <rPh sb="1" eb="2">
      <t>ヒキ</t>
    </rPh>
    <rPh sb="2" eb="3">
      <t>メ</t>
    </rPh>
    <phoneticPr fontId="1"/>
  </si>
  <si>
    <t>6匹目</t>
    <rPh sb="1" eb="2">
      <t>ヒキ</t>
    </rPh>
    <rPh sb="2" eb="3">
      <t>メ</t>
    </rPh>
    <phoneticPr fontId="1"/>
  </si>
  <si>
    <t>7匹目</t>
    <rPh sb="1" eb="2">
      <t>ヒキ</t>
    </rPh>
    <rPh sb="2" eb="3">
      <t>メ</t>
    </rPh>
    <phoneticPr fontId="1"/>
  </si>
  <si>
    <t>8匹目</t>
    <rPh sb="1" eb="2">
      <t>ヒキ</t>
    </rPh>
    <rPh sb="2" eb="3">
      <t>メ</t>
    </rPh>
    <phoneticPr fontId="1"/>
  </si>
  <si>
    <t>9匹目</t>
    <rPh sb="1" eb="2">
      <t>ヒキ</t>
    </rPh>
    <rPh sb="2" eb="3">
      <t>メ</t>
    </rPh>
    <phoneticPr fontId="1"/>
  </si>
  <si>
    <t>10匹目</t>
    <rPh sb="2" eb="3">
      <t>ヒキ</t>
    </rPh>
    <rPh sb="3" eb="4">
      <t>メ</t>
    </rPh>
    <phoneticPr fontId="1"/>
  </si>
  <si>
    <t>標本平均</t>
    <rPh sb="0" eb="2">
      <t>ヒョウホン</t>
    </rPh>
    <rPh sb="2" eb="4">
      <t>ヘイキン</t>
    </rPh>
    <phoneticPr fontId="1"/>
  </si>
  <si>
    <t>ルアーA</t>
    <phoneticPr fontId="1"/>
  </si>
  <si>
    <t>ルアーB</t>
    <phoneticPr fontId="1"/>
  </si>
  <si>
    <t>釣竿A</t>
    <rPh sb="0" eb="2">
      <t>ツリザオ</t>
    </rPh>
    <phoneticPr fontId="1"/>
  </si>
  <si>
    <t>釣竿B</t>
    <rPh sb="0" eb="2">
      <t>ツリザオ</t>
    </rPh>
    <phoneticPr fontId="1"/>
  </si>
  <si>
    <t>全体</t>
    <rPh sb="0" eb="2">
      <t>ゼンタイ</t>
    </rPh>
    <phoneticPr fontId="1"/>
  </si>
  <si>
    <t>標本数</t>
    <rPh sb="0" eb="3">
      <t>ヒョウホンスウ</t>
    </rPh>
    <phoneticPr fontId="1"/>
  </si>
  <si>
    <t>標本分散</t>
    <rPh sb="0" eb="2">
      <t>ヒョウホン</t>
    </rPh>
    <rPh sb="2" eb="4">
      <t>ブンサン</t>
    </rPh>
    <phoneticPr fontId="1"/>
  </si>
  <si>
    <t>郡内の変動</t>
    <rPh sb="0" eb="2">
      <t>グンナイ</t>
    </rPh>
    <rPh sb="3" eb="5">
      <t>ヘンドウ</t>
    </rPh>
    <phoneticPr fontId="1"/>
  </si>
  <si>
    <t>ルアーA</t>
    <phoneticPr fontId="1"/>
  </si>
  <si>
    <t>ルアーB</t>
    <phoneticPr fontId="1"/>
  </si>
  <si>
    <t>変動</t>
    <rPh sb="0" eb="2">
      <t>ヘンドウ</t>
    </rPh>
    <phoneticPr fontId="1"/>
  </si>
  <si>
    <t>自由度</t>
    <rPh sb="0" eb="3">
      <t>ジユウド</t>
    </rPh>
    <phoneticPr fontId="1"/>
  </si>
  <si>
    <t>分散</t>
    <rPh sb="0" eb="2">
      <t>ブンサン</t>
    </rPh>
    <phoneticPr fontId="1"/>
  </si>
  <si>
    <t>釣竿</t>
    <rPh sb="0" eb="2">
      <t>ツリザオ</t>
    </rPh>
    <phoneticPr fontId="1"/>
  </si>
  <si>
    <t>ルアー</t>
    <phoneticPr fontId="1"/>
  </si>
  <si>
    <t>交互作用</t>
    <rPh sb="0" eb="2">
      <t>コウゴ</t>
    </rPh>
    <rPh sb="2" eb="4">
      <t>サヨウ</t>
    </rPh>
    <phoneticPr fontId="1"/>
  </si>
  <si>
    <t>郡内</t>
    <rPh sb="0" eb="2">
      <t>グンナイ</t>
    </rPh>
    <phoneticPr fontId="1"/>
  </si>
  <si>
    <t>釣竿のF</t>
    <rPh sb="0" eb="2">
      <t>ツリザオ</t>
    </rPh>
    <phoneticPr fontId="1"/>
  </si>
  <si>
    <t>ルアーのF</t>
    <phoneticPr fontId="1"/>
  </si>
  <si>
    <t>交互作用のF</t>
    <rPh sb="0" eb="2">
      <t>コウゴ</t>
    </rPh>
    <rPh sb="2" eb="4">
      <t>サヨウ</t>
    </rPh>
    <phoneticPr fontId="1"/>
  </si>
  <si>
    <t>確率95％のF</t>
    <rPh sb="0" eb="2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</si>
</sst>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0_ "/>
    <numFmt numFmtId="178" formatCode="0.00_);[Red]\(0.00\)"/>
    <numFmt numFmtId="179" formatCode="0.0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2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20" xfId="0" applyNumberFormat="1" applyBorder="1">
      <alignment vertical="center"/>
    </xf>
    <xf numFmtId="177" fontId="2" fillId="0" borderId="9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7" fontId="2" fillId="0" borderId="24" xfId="0" applyNumberFormat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2" fillId="0" borderId="3" xfId="0" applyNumberFormat="1" applyFont="1" applyBorder="1">
      <alignment vertical="center"/>
    </xf>
    <xf numFmtId="178" fontId="2" fillId="0" borderId="4" xfId="0" applyNumberFormat="1" applyFont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30" xfId="0" applyNumberFormat="1" applyFont="1" applyBorder="1">
      <alignment vertical="center"/>
    </xf>
    <xf numFmtId="178" fontId="2" fillId="0" borderId="7" xfId="0" applyNumberFormat="1" applyFont="1" applyBorder="1">
      <alignment vertical="center"/>
    </xf>
    <xf numFmtId="178" fontId="2" fillId="0" borderId="8" xfId="0" applyNumberFormat="1" applyFont="1" applyBorder="1">
      <alignment vertical="center"/>
    </xf>
    <xf numFmtId="178" fontId="2" fillId="0" borderId="31" xfId="0" applyNumberFormat="1" applyFont="1" applyBorder="1">
      <alignment vertical="center"/>
    </xf>
    <xf numFmtId="177" fontId="2" fillId="0" borderId="32" xfId="0" applyNumberFormat="1" applyFont="1" applyBorder="1">
      <alignment vertical="center"/>
    </xf>
    <xf numFmtId="177" fontId="2" fillId="0" borderId="21" xfId="0" applyNumberFormat="1" applyFont="1" applyBorder="1">
      <alignment vertical="center"/>
    </xf>
    <xf numFmtId="177" fontId="2" fillId="0" borderId="22" xfId="0" applyNumberFormat="1" applyFont="1" applyBorder="1">
      <alignment vertical="center"/>
    </xf>
    <xf numFmtId="177" fontId="2" fillId="0" borderId="38" xfId="0" applyNumberFormat="1" applyFont="1" applyBorder="1">
      <alignment vertical="center"/>
    </xf>
    <xf numFmtId="177" fontId="2" fillId="0" borderId="14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40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3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9" fontId="2" fillId="0" borderId="29" xfId="0" applyNumberFormat="1" applyFont="1" applyBorder="1">
      <alignment vertical="center"/>
    </xf>
    <xf numFmtId="179" fontId="2" fillId="0" borderId="30" xfId="0" applyNumberFormat="1" applyFont="1" applyBorder="1">
      <alignment vertical="center"/>
    </xf>
    <xf numFmtId="179" fontId="2" fillId="0" borderId="31" xfId="0" applyNumberFormat="1" applyFont="1" applyBorder="1">
      <alignment vertical="center"/>
    </xf>
    <xf numFmtId="0" fontId="2" fillId="2" borderId="26" xfId="0" applyFont="1" applyFill="1" applyBorder="1" applyAlignment="1">
      <alignment horizontal="center" vertical="center"/>
    </xf>
    <xf numFmtId="179" fontId="2" fillId="0" borderId="41" xfId="0" applyNumberFormat="1" applyFont="1" applyBorder="1">
      <alignment vertical="center"/>
    </xf>
    <xf numFmtId="177" fontId="2" fillId="0" borderId="42" xfId="0" applyNumberFormat="1" applyFont="1" applyBorder="1">
      <alignment vertical="center"/>
    </xf>
    <xf numFmtId="178" fontId="2" fillId="0" borderId="29" xfId="0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0" fillId="2" borderId="27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178" fontId="2" fillId="0" borderId="12" xfId="0" applyNumberFormat="1" applyFont="1" applyBorder="1">
      <alignment vertical="center"/>
    </xf>
    <xf numFmtId="178" fontId="2" fillId="0" borderId="14" xfId="0" applyNumberFormat="1" applyFont="1" applyBorder="1">
      <alignment vertical="center"/>
    </xf>
    <xf numFmtId="178" fontId="2" fillId="0" borderId="21" xfId="0" applyNumberFormat="1" applyFont="1" applyBorder="1">
      <alignment vertical="center"/>
    </xf>
    <xf numFmtId="178" fontId="2" fillId="0" borderId="20" xfId="0" applyNumberFormat="1" applyFont="1" applyBorder="1">
      <alignment vertical="center"/>
    </xf>
    <xf numFmtId="176" fontId="2" fillId="0" borderId="2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8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2.625" customWidth="1"/>
    <col min="3" max="7" width="10.625" customWidth="1"/>
  </cols>
  <sheetData>
    <row r="1" spans="2:7" ht="14.25" thickBot="1" x14ac:dyDescent="0.2"/>
    <row r="2" spans="2:7" x14ac:dyDescent="0.15">
      <c r="B2" s="62"/>
      <c r="C2" s="59" t="s">
        <v>13</v>
      </c>
      <c r="D2" s="60"/>
      <c r="E2" s="61" t="s">
        <v>14</v>
      </c>
      <c r="F2" s="60"/>
    </row>
    <row r="3" spans="2:7" ht="14.25" thickBot="1" x14ac:dyDescent="0.2">
      <c r="B3" s="63"/>
      <c r="C3" s="1" t="s">
        <v>11</v>
      </c>
      <c r="D3" s="2" t="s">
        <v>12</v>
      </c>
      <c r="E3" s="3" t="s">
        <v>11</v>
      </c>
      <c r="F3" s="2" t="s">
        <v>12</v>
      </c>
    </row>
    <row r="4" spans="2:7" x14ac:dyDescent="0.15">
      <c r="B4" s="4" t="s">
        <v>0</v>
      </c>
      <c r="C4" s="8">
        <v>44</v>
      </c>
      <c r="D4" s="9">
        <v>42</v>
      </c>
      <c r="E4" s="10">
        <v>48</v>
      </c>
      <c r="F4" s="9">
        <v>55</v>
      </c>
    </row>
    <row r="5" spans="2:7" x14ac:dyDescent="0.15">
      <c r="B5" s="5" t="s">
        <v>1</v>
      </c>
      <c r="C5" s="11">
        <v>46</v>
      </c>
      <c r="D5" s="12">
        <v>54</v>
      </c>
      <c r="E5" s="13">
        <v>51</v>
      </c>
      <c r="F5" s="12">
        <v>67</v>
      </c>
    </row>
    <row r="6" spans="2:7" x14ac:dyDescent="0.15">
      <c r="B6" s="5" t="s">
        <v>2</v>
      </c>
      <c r="C6" s="11">
        <v>37</v>
      </c>
      <c r="D6" s="12">
        <v>60</v>
      </c>
      <c r="E6" s="13">
        <v>44</v>
      </c>
      <c r="F6" s="12">
        <v>54</v>
      </c>
    </row>
    <row r="7" spans="2:7" x14ac:dyDescent="0.15">
      <c r="B7" s="5" t="s">
        <v>3</v>
      </c>
      <c r="C7" s="11">
        <v>41</v>
      </c>
      <c r="D7" s="12">
        <v>50</v>
      </c>
      <c r="E7" s="13">
        <v>38</v>
      </c>
      <c r="F7" s="12">
        <v>50</v>
      </c>
    </row>
    <row r="8" spans="2:7" x14ac:dyDescent="0.15">
      <c r="B8" s="5" t="s">
        <v>4</v>
      </c>
      <c r="C8" s="11">
        <v>49</v>
      </c>
      <c r="D8" s="12">
        <v>37</v>
      </c>
      <c r="E8" s="13">
        <v>48</v>
      </c>
      <c r="F8" s="12">
        <v>47</v>
      </c>
    </row>
    <row r="9" spans="2:7" x14ac:dyDescent="0.15">
      <c r="B9" s="5" t="s">
        <v>5</v>
      </c>
      <c r="C9" s="11">
        <v>43</v>
      </c>
      <c r="D9" s="12">
        <v>47</v>
      </c>
      <c r="E9" s="13">
        <v>53</v>
      </c>
      <c r="F9" s="12">
        <v>44</v>
      </c>
    </row>
    <row r="10" spans="2:7" x14ac:dyDescent="0.15">
      <c r="B10" s="5" t="s">
        <v>6</v>
      </c>
      <c r="C10" s="11">
        <v>61</v>
      </c>
      <c r="D10" s="12">
        <v>48</v>
      </c>
      <c r="E10" s="13">
        <v>45</v>
      </c>
      <c r="F10" s="12">
        <v>61</v>
      </c>
    </row>
    <row r="11" spans="2:7" x14ac:dyDescent="0.15">
      <c r="B11" s="5" t="s">
        <v>7</v>
      </c>
      <c r="C11" s="11">
        <v>47</v>
      </c>
      <c r="D11" s="12">
        <v>42</v>
      </c>
      <c r="E11" s="13">
        <v>37</v>
      </c>
      <c r="F11" s="12">
        <v>57</v>
      </c>
    </row>
    <row r="12" spans="2:7" x14ac:dyDescent="0.15">
      <c r="B12" s="5" t="s">
        <v>8</v>
      </c>
      <c r="C12" s="11">
        <v>44</v>
      </c>
      <c r="D12" s="12">
        <v>39</v>
      </c>
      <c r="E12" s="13">
        <v>35</v>
      </c>
      <c r="F12" s="12">
        <v>56</v>
      </c>
    </row>
    <row r="13" spans="2:7" ht="14.25" thickBot="1" x14ac:dyDescent="0.2">
      <c r="B13" s="6" t="s">
        <v>9</v>
      </c>
      <c r="C13" s="14">
        <v>52</v>
      </c>
      <c r="D13" s="15">
        <v>47</v>
      </c>
      <c r="E13" s="16">
        <v>49</v>
      </c>
      <c r="F13" s="15">
        <v>49</v>
      </c>
    </row>
    <row r="14" spans="2:7" ht="14.25" thickBot="1" x14ac:dyDescent="0.2"/>
    <row r="15" spans="2:7" ht="14.25" thickBot="1" x14ac:dyDescent="0.2">
      <c r="G15" s="20" t="s">
        <v>15</v>
      </c>
    </row>
    <row r="16" spans="2:7" x14ac:dyDescent="0.15">
      <c r="B16" s="21" t="s">
        <v>10</v>
      </c>
      <c r="C16" s="22">
        <f>AVERAGE(C4:C13)</f>
        <v>46.4</v>
      </c>
      <c r="D16" s="23">
        <f t="shared" ref="D16:F16" si="0">AVERAGE(D4:D13)</f>
        <v>46.6</v>
      </c>
      <c r="E16" s="22">
        <f t="shared" si="0"/>
        <v>44.8</v>
      </c>
      <c r="F16" s="23">
        <f t="shared" si="0"/>
        <v>54</v>
      </c>
      <c r="G16" s="58">
        <f>AVERAGE(C4:F13)</f>
        <v>47.95</v>
      </c>
    </row>
    <row r="17" spans="2:7" x14ac:dyDescent="0.15">
      <c r="B17" s="5" t="s">
        <v>16</v>
      </c>
      <c r="C17" s="35">
        <f>COUNT(C4:C13)</f>
        <v>10</v>
      </c>
      <c r="D17" s="36">
        <f t="shared" ref="D17:F17" si="1">COUNT(D4:D13)</f>
        <v>10</v>
      </c>
      <c r="E17" s="35">
        <f t="shared" si="1"/>
        <v>10</v>
      </c>
      <c r="F17" s="36">
        <f t="shared" si="1"/>
        <v>10</v>
      </c>
      <c r="G17" s="37">
        <f>COUNT(C4:F13)</f>
        <v>40</v>
      </c>
    </row>
    <row r="18" spans="2:7" ht="14.25" thickBot="1" x14ac:dyDescent="0.2">
      <c r="B18" s="6" t="s">
        <v>17</v>
      </c>
      <c r="C18" s="38">
        <f>_xlfn.VAR.P(C4:C13)</f>
        <v>39.24</v>
      </c>
      <c r="D18" s="39">
        <f t="shared" ref="D18:F18" si="2">_xlfn.VAR.P(D4:D13)</f>
        <v>44.04</v>
      </c>
      <c r="E18" s="38">
        <f t="shared" si="2"/>
        <v>34.76</v>
      </c>
      <c r="F18" s="39">
        <f t="shared" si="2"/>
        <v>42.2</v>
      </c>
      <c r="G18" s="40">
        <f>_xlfn.VAR.P(C4:F13)</f>
        <v>52.747500000000002</v>
      </c>
    </row>
    <row r="19" spans="2:7" ht="14.25" thickBot="1" x14ac:dyDescent="0.2"/>
    <row r="20" spans="2:7" ht="14.25" thickBot="1" x14ac:dyDescent="0.2">
      <c r="G20" s="24" t="s">
        <v>15</v>
      </c>
    </row>
    <row r="21" spans="2:7" ht="14.25" thickBot="1" x14ac:dyDescent="0.2">
      <c r="B21" s="7" t="s">
        <v>18</v>
      </c>
      <c r="C21" s="17">
        <f>C18*C17</f>
        <v>392.40000000000003</v>
      </c>
      <c r="D21" s="18">
        <f t="shared" ref="D21:G21" si="3">D18*D17</f>
        <v>440.4</v>
      </c>
      <c r="E21" s="17">
        <f t="shared" si="3"/>
        <v>347.59999999999997</v>
      </c>
      <c r="F21" s="18">
        <f t="shared" si="3"/>
        <v>422</v>
      </c>
      <c r="G21" s="41">
        <f>SUM(C21:F21)</f>
        <v>1602.3999999999999</v>
      </c>
    </row>
    <row r="22" spans="2:7" ht="14.25" thickBot="1" x14ac:dyDescent="0.2"/>
    <row r="23" spans="2:7" ht="14.25" thickBot="1" x14ac:dyDescent="0.2">
      <c r="B23" s="30"/>
      <c r="C23" s="25" t="s">
        <v>13</v>
      </c>
      <c r="D23" s="33" t="s">
        <v>14</v>
      </c>
      <c r="E23" s="31" t="s">
        <v>19</v>
      </c>
      <c r="F23" s="33" t="s">
        <v>20</v>
      </c>
    </row>
    <row r="24" spans="2:7" x14ac:dyDescent="0.15">
      <c r="B24" s="29" t="s">
        <v>10</v>
      </c>
      <c r="C24" s="64">
        <f>AVERAGE(C4:D13)</f>
        <v>46.5</v>
      </c>
      <c r="D24" s="65">
        <f>AVERAGE(E4:F13)</f>
        <v>49.4</v>
      </c>
      <c r="E24" s="66">
        <f>AVERAGE(C4:C13,E4:E13)</f>
        <v>45.6</v>
      </c>
      <c r="F24" s="65">
        <f>AVERAGE(D4:D13,F4:F13)</f>
        <v>50.3</v>
      </c>
    </row>
    <row r="25" spans="2:7" x14ac:dyDescent="0.15">
      <c r="B25" s="26" t="s">
        <v>16</v>
      </c>
      <c r="C25" s="35">
        <f>COUNT(C4:D13)</f>
        <v>20</v>
      </c>
      <c r="D25" s="36">
        <f>COUNT(E4:F13)</f>
        <v>20</v>
      </c>
      <c r="E25" s="68">
        <f>COUNT(C4:C13,E4:E13)</f>
        <v>20</v>
      </c>
      <c r="F25" s="36">
        <f>COUNT(D4:D13,F4:F13)</f>
        <v>20</v>
      </c>
    </row>
    <row r="26" spans="2:7" ht="14.25" thickBot="1" x14ac:dyDescent="0.2">
      <c r="B26" s="27" t="s">
        <v>17</v>
      </c>
      <c r="C26" s="38">
        <f>_xlfn.VAR.P(C4:D13)</f>
        <v>41.65</v>
      </c>
      <c r="D26" s="39">
        <f>_xlfn.VAR.P(E4:F13)</f>
        <v>59.64</v>
      </c>
      <c r="E26" s="67">
        <f>_xlfn.VAR.P(C4:C13,E4:E13)</f>
        <v>37.64</v>
      </c>
      <c r="F26" s="39">
        <f>_xlfn.VAR.P(D4:D13,F4:F13)</f>
        <v>56.81</v>
      </c>
    </row>
    <row r="27" spans="2:7" ht="14.25" thickBot="1" x14ac:dyDescent="0.2"/>
    <row r="28" spans="2:7" ht="14.25" thickBot="1" x14ac:dyDescent="0.2">
      <c r="B28" s="30"/>
      <c r="C28" s="31" t="s">
        <v>21</v>
      </c>
      <c r="D28" s="32" t="s">
        <v>22</v>
      </c>
      <c r="E28" s="33" t="s">
        <v>23</v>
      </c>
    </row>
    <row r="29" spans="2:7" x14ac:dyDescent="0.15">
      <c r="B29" s="29" t="s">
        <v>24</v>
      </c>
      <c r="C29" s="42">
        <f>(C24-G16)^2*C25+(D24-G16)^2*D25</f>
        <v>84.099999999999909</v>
      </c>
      <c r="D29" s="48">
        <f>2-1</f>
        <v>1</v>
      </c>
      <c r="E29" s="45">
        <f>C29/D29</f>
        <v>84.099999999999909</v>
      </c>
    </row>
    <row r="30" spans="2:7" x14ac:dyDescent="0.15">
      <c r="B30" s="26" t="s">
        <v>25</v>
      </c>
      <c r="C30" s="43">
        <f>(E24-G16)^2*E25+(F24-G16)^2*F25</f>
        <v>220.89999999999961</v>
      </c>
      <c r="D30" s="49">
        <f>2-1</f>
        <v>1</v>
      </c>
      <c r="E30" s="46">
        <f>C30/D30</f>
        <v>220.89999999999961</v>
      </c>
    </row>
    <row r="31" spans="2:7" x14ac:dyDescent="0.15">
      <c r="B31" s="26" t="s">
        <v>26</v>
      </c>
      <c r="C31" s="43">
        <f>C33-C29-C30-C32</f>
        <v>202.50000000000068</v>
      </c>
      <c r="D31" s="49">
        <f>D29*D30</f>
        <v>1</v>
      </c>
      <c r="E31" s="46">
        <f>C31/D31</f>
        <v>202.50000000000068</v>
      </c>
    </row>
    <row r="32" spans="2:7" ht="14.25" thickBot="1" x14ac:dyDescent="0.2">
      <c r="B32" s="34" t="s">
        <v>27</v>
      </c>
      <c r="C32" s="44">
        <f>G21</f>
        <v>1602.3999999999999</v>
      </c>
      <c r="D32" s="50">
        <f>D33-D29-D30-D31</f>
        <v>36</v>
      </c>
      <c r="E32" s="47">
        <f>C32/D32</f>
        <v>44.511111111111106</v>
      </c>
    </row>
    <row r="33" spans="2:5" ht="14.25" thickBot="1" x14ac:dyDescent="0.2">
      <c r="B33" s="20" t="s">
        <v>15</v>
      </c>
      <c r="C33" s="19">
        <f>G18*G17</f>
        <v>2109.9</v>
      </c>
      <c r="D33" s="51">
        <f>G17-1</f>
        <v>39</v>
      </c>
      <c r="E33" s="57"/>
    </row>
    <row r="34" spans="2:5" ht="14.25" thickBot="1" x14ac:dyDescent="0.2"/>
    <row r="35" spans="2:5" x14ac:dyDescent="0.15">
      <c r="B35" s="28" t="s">
        <v>28</v>
      </c>
      <c r="C35" s="52">
        <f>E29/E32</f>
        <v>1.8894158761857196</v>
      </c>
    </row>
    <row r="36" spans="2:5" x14ac:dyDescent="0.15">
      <c r="B36" s="26" t="s">
        <v>29</v>
      </c>
      <c r="C36" s="53">
        <f>E30/E32</f>
        <v>4.9628057913130226</v>
      </c>
    </row>
    <row r="37" spans="2:5" ht="14.25" thickBot="1" x14ac:dyDescent="0.2">
      <c r="B37" s="27" t="s">
        <v>30</v>
      </c>
      <c r="C37" s="54">
        <f>E31/E32</f>
        <v>4.5494258612082037</v>
      </c>
    </row>
    <row r="38" spans="2:5" ht="14.25" thickBot="1" x14ac:dyDescent="0.2">
      <c r="B38" s="55" t="s">
        <v>31</v>
      </c>
      <c r="C38" s="56">
        <f>_xlfn.F.INV.RT(0.05,1,D32)</f>
        <v>4.1131652768128939</v>
      </c>
    </row>
  </sheetData>
  <mergeCells count="3">
    <mergeCell ref="C2:D2"/>
    <mergeCell ref="E2:F2"/>
    <mergeCell ref="B2:B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2010-08-28T13:28:11Z</dcterms:created>
  <dcterms:modified xsi:type="dcterms:W3CDTF">2010-08-28T14:16:02Z</dcterms:modified>
</cp:coreProperties>
</file>